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0" yWindow="0" windowWidth="28800" windowHeight="12345"/>
  </bookViews>
  <sheets>
    <sheet name="Rekapitulace" sheetId="1" r:id="rId1"/>
    <sheet name="SO 98-98" sheetId="2" r:id="rId2"/>
    <sheet name="SO 201" sheetId="3" r:id="rId3"/>
  </sheets>
  <calcPr calcId="162913"/>
  <webPublishing codePage="0"/>
</workbook>
</file>

<file path=xl/calcChain.xml><?xml version="1.0" encoding="utf-8"?>
<calcChain xmlns="http://schemas.openxmlformats.org/spreadsheetml/2006/main">
  <c r="M76" i="3" l="1"/>
  <c r="O76" i="3" s="1"/>
  <c r="I76" i="3"/>
  <c r="M72" i="3"/>
  <c r="O72" i="3" s="1"/>
  <c r="I72" i="3"/>
  <c r="M68" i="3"/>
  <c r="O68" i="3" s="1"/>
  <c r="I68" i="3"/>
  <c r="L67" i="3"/>
  <c r="K67" i="3"/>
  <c r="J67" i="3"/>
  <c r="O63" i="3"/>
  <c r="M63" i="3"/>
  <c r="M62" i="3" s="1"/>
  <c r="I63" i="3"/>
  <c r="L62" i="3"/>
  <c r="K62" i="3"/>
  <c r="J62" i="3"/>
  <c r="M58" i="3"/>
  <c r="O58" i="3" s="1"/>
  <c r="I58" i="3"/>
  <c r="L57" i="3"/>
  <c r="K57" i="3"/>
  <c r="J57" i="3"/>
  <c r="O53" i="3"/>
  <c r="M53" i="3"/>
  <c r="I53" i="3"/>
  <c r="M49" i="3"/>
  <c r="O49" i="3" s="1"/>
  <c r="I49" i="3"/>
  <c r="O45" i="3"/>
  <c r="M45" i="3"/>
  <c r="I45" i="3"/>
  <c r="M41" i="3"/>
  <c r="O41" i="3" s="1"/>
  <c r="I41" i="3"/>
  <c r="L40" i="3"/>
  <c r="K40" i="3"/>
  <c r="K8" i="3" s="1"/>
  <c r="J40" i="3"/>
  <c r="O36" i="3"/>
  <c r="M36" i="3"/>
  <c r="I36" i="3"/>
  <c r="M32" i="3"/>
  <c r="O32" i="3" s="1"/>
  <c r="I32" i="3"/>
  <c r="O28" i="3"/>
  <c r="M28" i="3"/>
  <c r="M27" i="3" s="1"/>
  <c r="I28" i="3"/>
  <c r="L27" i="3"/>
  <c r="K27" i="3"/>
  <c r="J27" i="3"/>
  <c r="M23" i="3"/>
  <c r="O23" i="3" s="1"/>
  <c r="I23" i="3"/>
  <c r="O19" i="3"/>
  <c r="M19" i="3"/>
  <c r="I19" i="3"/>
  <c r="L18" i="3"/>
  <c r="K18" i="3"/>
  <c r="J18" i="3"/>
  <c r="J8" i="3" s="1"/>
  <c r="M14" i="3"/>
  <c r="O14" i="3" s="1"/>
  <c r="I14" i="3"/>
  <c r="O10" i="3"/>
  <c r="M10" i="3"/>
  <c r="M9" i="3" s="1"/>
  <c r="I10" i="3"/>
  <c r="L9" i="3"/>
  <c r="K9" i="3"/>
  <c r="J9" i="3"/>
  <c r="L8" i="3"/>
  <c r="T7" i="3"/>
  <c r="F13" i="1" s="1"/>
  <c r="F12" i="1" s="1"/>
  <c r="M27" i="2"/>
  <c r="O27" i="2" s="1"/>
  <c r="I27" i="2"/>
  <c r="O23" i="2"/>
  <c r="M23" i="2"/>
  <c r="I23" i="2"/>
  <c r="M22" i="2"/>
  <c r="L22" i="2"/>
  <c r="L8" i="2" s="1"/>
  <c r="T7" i="2" s="1"/>
  <c r="F11" i="1" s="1"/>
  <c r="F10" i="1" s="1"/>
  <c r="K22" i="2"/>
  <c r="J22" i="2"/>
  <c r="M18" i="2"/>
  <c r="O18" i="2" s="1"/>
  <c r="I18" i="2"/>
  <c r="M14" i="2"/>
  <c r="O14" i="2" s="1"/>
  <c r="I14" i="2"/>
  <c r="M10" i="2"/>
  <c r="O10" i="2" s="1"/>
  <c r="I10" i="2"/>
  <c r="M9" i="2"/>
  <c r="L9" i="2"/>
  <c r="K9" i="2"/>
  <c r="J9" i="2"/>
  <c r="M8" i="2"/>
  <c r="K8" i="2"/>
  <c r="C11" i="1" s="1"/>
  <c r="J8" i="2"/>
  <c r="D11" i="1" l="1"/>
  <c r="E11" i="1" s="1"/>
  <c r="E10" i="1" s="1"/>
  <c r="C10" i="1"/>
  <c r="M67" i="3"/>
  <c r="M40" i="3"/>
  <c r="M57" i="3"/>
  <c r="M18" i="3"/>
  <c r="M8" i="3" s="1"/>
  <c r="C13" i="1" s="1"/>
  <c r="D13" i="1" l="1"/>
  <c r="C12" i="1"/>
  <c r="E13" i="1"/>
  <c r="E12" i="1" s="1"/>
  <c r="C7" i="1"/>
  <c r="D10" i="1"/>
  <c r="M3" i="2"/>
  <c r="C6" i="1"/>
  <c r="D12" i="1" l="1"/>
  <c r="M3" i="3"/>
</calcChain>
</file>

<file path=xl/sharedStrings.xml><?xml version="1.0" encoding="utf-8"?>
<sst xmlns="http://schemas.openxmlformats.org/spreadsheetml/2006/main" count="423" uniqueCount="160">
  <si>
    <t>Aspe</t>
  </si>
  <si>
    <t>Rekapitulace ceny</t>
  </si>
  <si>
    <t>zm01-5113520008</t>
  </si>
  <si>
    <t>Výstavba provizorní lávky v žst. Praha - Bubny</t>
  </si>
  <si>
    <t>DUSP+PDPS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</si>
  <si>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</si>
  <si>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</si>
  <si>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</si>
  <si>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</si>
  <si>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</si>
  <si>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</si>
  <si>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</si>
  <si>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</si>
  <si>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</si>
  <si>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</si>
  <si>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Všeobecný objekt</t>
  </si>
  <si>
    <t xml:space="preserve">  SO 98-98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</si>
  <si>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</si>
  <si>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</si>
  <si>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</si>
  <si>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</si>
  <si>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</si>
  <si>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</si>
  <si>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</si>
  <si>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</si>
  <si>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</si>
  <si>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</si>
  <si>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</si>
  <si>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</si>
  <si>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</si>
  <si>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</si>
  <si>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</si>
  <si>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</si>
  <si>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</si>
  <si>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</si>
  <si>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</si>
  <si>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</si>
  <si>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</si>
  <si>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</si>
  <si>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</si>
  <si>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</si>
  <si>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</si>
  <si>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</si>
  <si>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</si>
  <si>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</si>
  <si>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</si>
  <si>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</si>
  <si>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</si>
  <si>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</si>
  <si>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</si>
  <si>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>Geodetická dokumentace skutečného provedení stavby</t>
  </si>
  <si>
    <t>KPL</t>
  </si>
  <si>
    <t>2019_OTSKP</t>
  </si>
  <si>
    <t>PP</t>
  </si>
  <si>
    <t>Předání 3x tištěná + 3x digitální forma CD</t>
  </si>
  <si>
    <t>VV</t>
  </si>
  <si>
    <t>TS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</si>
  <si>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</si>
  <si>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</si>
  <si>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</si>
  <si>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</si>
  <si>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</si>
  <si>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</si>
  <si>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</si>
  <si>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</si>
  <si>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</si>
  <si>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</si>
  <si>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4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</si>
  <si>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</si>
  <si>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</si>
  <si>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</si>
  <si>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5</t>
  </si>
  <si>
    <t>VŠEOB017</t>
  </si>
  <si>
    <t>Nájmy hrazené zhotovitelem</t>
  </si>
  <si>
    <t>Dočasný pronájem pozemku pro lávku</t>
  </si>
  <si>
    <t>E.1.4</t>
  </si>
  <si>
    <t>Mosty, propustky a zdi</t>
  </si>
  <si>
    <t xml:space="preserve">  SO 201</t>
  </si>
  <si>
    <t>Provizorní lávka</t>
  </si>
  <si>
    <t>SO 201</t>
  </si>
  <si>
    <t>0</t>
  </si>
  <si>
    <t>Všeobecné konstrukce a práce</t>
  </si>
  <si>
    <t>015150</t>
  </si>
  <si>
    <t>POPLATKY ZA LIKVIDACŮ ODPADŮ NEKONTAMINOVANÝCH - 17 05 08 ŠTĚRK Z KOLEJIŠTĚ (ODPAD PO RECYKLACI)</t>
  </si>
  <si>
    <t>T</t>
  </si>
  <si>
    <t>Štěrkový polštář pod silniční panely</t>
  </si>
  <si>
    <t>40*2=80.000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</si>
  <si>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</si>
  <si>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03630</t>
  </si>
  <si>
    <t>DOPRAVNÍ ZAŘÍZENÍ - AUTOJEŘÁBY</t>
  </si>
  <si>
    <t>Osazení a snesení konstrukce lávky silničním jeřábem s vyložením 47 m pro hmotnost 24 t.</t>
  </si>
  <si>
    <t>zahrnuje objednatelem povolené náklady na dopravní zařízení zhotovitele</t>
  </si>
  <si>
    <t>Zemní práce</t>
  </si>
  <si>
    <t>112117</t>
  </si>
  <si>
    <t>KÁCENÍ STROMŮ D KMENE DO 0,5M, ODVOZ DO 16KM</t>
  </si>
  <si>
    <t>KUS</t>
  </si>
  <si>
    <t>1=1.000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</si>
  <si>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</t>
  </si>
  <si>
    <t>18090</t>
  </si>
  <si>
    <t>VŠEOBECNÉ ÚPRAVY OSTATNÍCH PLOCH</t>
  </si>
  <si>
    <t>M2</t>
  </si>
  <si>
    <t>úprava plochy  pro montáž a po dokončení úprava do původního stavu</t>
  </si>
  <si>
    <t>478,1+1239,4+10,4=1 727.900 [A]</t>
  </si>
  <si>
    <t>Všeobecné úpravy musí zahrnovat úpravu území po uskutečnění stavby, tak jak je požadováno v zadávací dokumentaci s výjimkou těch prací, pro které jsou uvedeny samostatné položky.</t>
  </si>
  <si>
    <t>Svislé konstrukce</t>
  </si>
  <si>
    <t>33494R</t>
  </si>
  <si>
    <t>MOSTNÍ PILÍŘE A STATIVA Z KOVU</t>
  </si>
  <si>
    <t>Provizorní podpory PIŽMO P1, P2, P3 a P4 - hmotnost podpěr 55 t  
montáž</t>
  </si>
  <si>
    <t>P1:16=16.000 [A] 
P2:11=11.000 [B] 
P3:16=16.000 [C] 
P4:12=12.000 [D] 
a+b+c+d=55.000 [E]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</si>
  <si>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</si>
  <si>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6</t>
  </si>
  <si>
    <t>demontáž dočasných podpěr lávky</t>
  </si>
  <si>
    <t>7</t>
  </si>
  <si>
    <t>T/týden</t>
  </si>
  <si>
    <t>nájemné po dobu 2 let (tj. 2*52=104 týdnů)</t>
  </si>
  <si>
    <t>P1:16=16.000 [A] 
P2:11=11.000 [B] 
P3:16=16.000 [C] 
P4:12=12.000 [D] 
a+b+c+d=55.000 [E] 
e*104=5 720.000 [F]</t>
  </si>
  <si>
    <t>Vodorovné konstrukce</t>
  </si>
  <si>
    <t>8</t>
  </si>
  <si>
    <t>42194BR</t>
  </si>
  <si>
    <t>MOSTNÍ NOSNÉ DESKOVÉ KONSTR Z OCELI S 355</t>
  </si>
  <si>
    <t>Dodávka rozebíratelné mostní konstrukce 2 ks lávek, každá délky 36 m o rozpětí 3-36 m v kroku 3m  se světlou šířkou průchozího prostoru 2,0 m s nosností 4 kN/m2, sloužící jako samostatný objekt pro převedení pěších přes překážky. Z této konstrukce se dá postavit lávka o jednom či více polích. Součástí dodávky lávky je 8 ks systémových  ložisek pro ukotvení k ocelové podpůrné konstrukci (např. 2xnosník R systému PIŽMO), ze kterých se dle potřeby sestaví pevné či posuvné uložení. Požadovaná dodávka odpovídá typově lávce ML36 dle TKP254.  
Součástí dodávky je dovoz prvků lávky na staveniště (předpoklad - 2 nákladní vozy o délce 6,3 m + přívěs.)</t>
  </si>
  <si>
    <t>cena lávky prodej:5281000 
prvky protidotykové ochrany:460500</t>
  </si>
  <si>
    <t>9</t>
  </si>
  <si>
    <t>Montáž lávky do jednoho celku včetně montáže protidotykových zábran 
Délka montáže 14 dní</t>
  </si>
  <si>
    <t>10</t>
  </si>
  <si>
    <t>Demontáž lávky včetně konzervace jednotlivých dílců pro následný odvoz na uskladnění.</t>
  </si>
  <si>
    <t>11</t>
  </si>
  <si>
    <t>45152</t>
  </si>
  <si>
    <t>PODKLADNÍ A VÝPLŇOVÉ VRSTVY Z KAMENIVA DRCENÉHO</t>
  </si>
  <si>
    <t>M3</t>
  </si>
  <si>
    <t>šterkopískový polštář pod panelovou rovnaninu cca.150 mm</t>
  </si>
  <si>
    <t>40=40.000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</si>
  <si>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</si>
  <si>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</si>
  <si>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</si>
  <si>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58303</t>
  </si>
  <si>
    <t>KRYT ZE SINIČNÍCH DÍLCŮ (PANELŮ) TL 210MM</t>
  </si>
  <si>
    <t>silniční panely 1,5 x 3,0 x 0,215  
založení - počet ks:14+6+3+6+5=34  
přitížení pilířů:3*2*3=18  
celkem: 52 ks</t>
  </si>
  <si>
    <t>Schodiště P1:3*1,5*14=63.000 [A] 
P1: 6*3*1,5=27.000 [B] 
P2:3*3*1,5=13.500 [C] 
P3: 6*3*1,5=27.000 [D] 
P4: 5*3*1,5=22.500 [E] 
Schodiště P4:20*3*1,5=90.000 [F] 
Přitížení pilířů (balast) P1,P3,P4:(3*2*3*1,5)*3=81.000 [H] 
a+b+c+d+e+f+h=324.000 [I]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</si>
  <si>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</si>
  <si>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</si>
  <si>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</si>
  <si>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86633</t>
  </si>
  <si>
    <t>CHRÁNIČKY Z TRUB OCELOVÝCH DN DO 150MM</t>
  </si>
  <si>
    <t>M</t>
  </si>
  <si>
    <t>ocelové chráničky u provizorních podpěr P1 a P2 pro případné přeložení sítí, které jsou uloženy pod provizorním základem</t>
  </si>
  <si>
    <t>P1: 10=10.000 [A] 
P2: 10=10.000 [B] 
A+B=20.000 [C]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</si>
  <si>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</si>
  <si>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Ostatní konstrukce a práce</t>
  </si>
  <si>
    <t>14</t>
  </si>
  <si>
    <t>94390R</t>
  </si>
  <si>
    <t>PROSTOROVÉ PRACOVNÍ LEŠENÍ PŘES 3 KPA</t>
  </si>
  <si>
    <t>Doprava a montáž - provizorní schodiště  u podpěry P1 a P4 ze systémového lešení (nosnost 5kN/m2), zábradlí plné s OSB desek</t>
  </si>
  <si>
    <t>Položka zahrnuje dovoz, montáž, údržbu, opotřebení (nájemné), demontáž, konzervaci, odvoz.</t>
  </si>
  <si>
    <t>15</t>
  </si>
  <si>
    <t>DEN</t>
  </si>
  <si>
    <t>pronájem dočasného schodiště na dobu 2 let</t>
  </si>
  <si>
    <t>365*2=730.000 [A]</t>
  </si>
  <si>
    <t>16</t>
  </si>
  <si>
    <t>Demontáž schodiště a odvoz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</si>
</sst>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</f>
        <v>0</v>
      </c>
    </row>
    <row r="7" spans="1:6" ht="12.75" customHeight="1" x14ac:dyDescent="0.2">
      <c r="B7" s="15" t="s">
        <v>7</v>
      </c>
      <c r="C7" s="17">
        <f>0+E10+E12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>C10*0.21</f>
        <v>0</v>
      </c>
      <c r="E10" s="21">
        <f>0+E11</f>
        <v>0</v>
      </c>
      <c r="F10" s="20">
        <f>0+F11</f>
        <v>5</v>
      </c>
    </row>
    <row r="11" spans="1:6" x14ac:dyDescent="0.2">
      <c r="A11" s="18" t="s">
        <v>16</v>
      </c>
      <c r="B11" s="19" t="s">
        <v>15</v>
      </c>
      <c r="C11" s="21">
        <f>'SO 98-98'!K8+'SO 98-98'!M8</f>
        <v>0</v>
      </c>
      <c r="D11" s="21">
        <f>C11*0.21</f>
        <v>0</v>
      </c>
      <c r="E11" s="21">
        <f>C11+D11</f>
        <v>0</v>
      </c>
      <c r="F11" s="20">
        <f>'SO 98-98'!T7</f>
        <v>5</v>
      </c>
    </row>
    <row r="12" spans="1:6" x14ac:dyDescent="0.2">
      <c r="A12" s="18" t="s">
        <v>75</v>
      </c>
      <c r="B12" s="19" t="s">
        <v>76</v>
      </c>
      <c r="C12" s="21">
        <f>0+C13</f>
        <v>0</v>
      </c>
      <c r="D12" s="21">
        <f>C12*0.21</f>
        <v>0</v>
      </c>
      <c r="E12" s="21">
        <f>0+E13</f>
        <v>0</v>
      </c>
      <c r="F12" s="20">
        <f>0+F13</f>
        <v>16</v>
      </c>
    </row>
    <row r="13" spans="1:6" x14ac:dyDescent="0.2">
      <c r="A13" s="18" t="s">
        <v>77</v>
      </c>
      <c r="B13" s="19" t="s">
        <v>78</v>
      </c>
      <c r="C13" s="21">
        <f>'SO 201'!K8+'SO 201'!M8</f>
        <v>0</v>
      </c>
      <c r="D13" s="21">
        <f>C13*0.21</f>
        <v>0</v>
      </c>
      <c r="E13" s="21">
        <f>C13+D13</f>
        <v>0</v>
      </c>
      <c r="F13" s="20">
        <f>'SO 201'!T7</f>
        <v>16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17</v>
      </c>
      <c r="B1" s="11"/>
      <c r="C1" s="9"/>
      <c r="D1" s="11"/>
      <c r="E1" s="8" t="s">
        <v>20</v>
      </c>
      <c r="F1" s="11"/>
      <c r="G1" s="11"/>
      <c r="H1" s="11"/>
      <c r="I1" s="11"/>
      <c r="J1" s="11"/>
      <c r="K1" s="11"/>
      <c r="L1" s="11"/>
      <c r="M1" s="11"/>
      <c r="N1" s="11"/>
      <c r="P1" t="s">
        <v>25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25</v>
      </c>
    </row>
    <row r="3" spans="1:20" ht="32.1" customHeight="1" x14ac:dyDescent="0.2">
      <c r="A3" s="22" t="s">
        <v>18</v>
      </c>
      <c r="B3" s="26" t="s">
        <v>21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22</v>
      </c>
      <c r="P3" t="s">
        <v>26</v>
      </c>
    </row>
    <row r="4" spans="1:20" ht="32.1" customHeight="1" x14ac:dyDescent="0.2">
      <c r="A4" s="28" t="s">
        <v>19</v>
      </c>
      <c r="B4" s="29" t="s">
        <v>27</v>
      </c>
      <c r="C4" s="2" t="s">
        <v>14</v>
      </c>
      <c r="D4" s="9"/>
      <c r="E4" s="3" t="s">
        <v>15</v>
      </c>
      <c r="F4" s="9"/>
      <c r="G4" s="9"/>
      <c r="H4" s="9"/>
      <c r="O4" t="s">
        <v>23</v>
      </c>
      <c r="P4" t="s">
        <v>26</v>
      </c>
    </row>
    <row r="5" spans="1:20" ht="12.75" customHeight="1" x14ac:dyDescent="0.2">
      <c r="A5" s="1" t="s">
        <v>28</v>
      </c>
      <c r="B5" s="1" t="s">
        <v>29</v>
      </c>
      <c r="C5" s="1" t="s">
        <v>30</v>
      </c>
      <c r="D5" s="1" t="s">
        <v>31</v>
      </c>
      <c r="E5" s="1" t="s">
        <v>32</v>
      </c>
      <c r="F5" s="1" t="s">
        <v>33</v>
      </c>
      <c r="G5" s="1" t="s">
        <v>34</v>
      </c>
      <c r="H5" s="1" t="s">
        <v>35</v>
      </c>
      <c r="I5" s="1" t="s">
        <v>36</v>
      </c>
      <c r="J5" s="27"/>
      <c r="K5" s="27"/>
      <c r="L5" s="1" t="s">
        <v>37</v>
      </c>
      <c r="M5" s="1"/>
      <c r="N5" s="1" t="s">
        <v>41</v>
      </c>
      <c r="O5" t="s">
        <v>24</v>
      </c>
      <c r="P5" t="s">
        <v>26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38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39</v>
      </c>
      <c r="K7" s="27" t="s">
        <v>40</v>
      </c>
      <c r="L7" s="27" t="s">
        <v>39</v>
      </c>
      <c r="M7" s="27" t="s">
        <v>40</v>
      </c>
      <c r="N7" s="1"/>
      <c r="S7" t="s">
        <v>42</v>
      </c>
      <c r="T7">
        <f>COUNTIFS(L8:L27,"=0",A8:A27,"P")+COUNTIFS(L8:L27,"",A8:A27,"P")+SUM(Q8:Q27)</f>
        <v>5</v>
      </c>
    </row>
    <row r="8" spans="1:20" x14ac:dyDescent="0.2">
      <c r="A8" t="s">
        <v>43</v>
      </c>
      <c r="C8" s="30" t="s">
        <v>44</v>
      </c>
      <c r="E8" s="32" t="s">
        <v>15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45</v>
      </c>
      <c r="C9" s="33" t="s">
        <v>46</v>
      </c>
      <c r="E9" s="35" t="s">
        <v>47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48</v>
      </c>
      <c r="B10" s="36" t="s">
        <v>46</v>
      </c>
      <c r="C10" s="36" t="s">
        <v>49</v>
      </c>
      <c r="D10" s="37" t="s">
        <v>5</v>
      </c>
      <c r="E10" s="13" t="s">
        <v>50</v>
      </c>
      <c r="F10" s="38" t="s">
        <v>51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52</v>
      </c>
      <c r="O10">
        <f>(M10*21)/100</f>
        <v>0</v>
      </c>
      <c r="P10" t="s">
        <v>26</v>
      </c>
    </row>
    <row r="11" spans="1:20" x14ac:dyDescent="0.2">
      <c r="A11" s="37" t="s">
        <v>53</v>
      </c>
      <c r="E11" s="41" t="s">
        <v>54</v>
      </c>
    </row>
    <row r="12" spans="1:20" x14ac:dyDescent="0.2">
      <c r="A12" s="37" t="s">
        <v>55</v>
      </c>
      <c r="E12" s="42" t="s">
        <v>5</v>
      </c>
    </row>
    <row r="13" spans="1:20" ht="51" x14ac:dyDescent="0.2">
      <c r="A13" t="s">
        <v>56</v>
      </c>
      <c r="E13" s="41" t="s">
        <v>57</v>
      </c>
    </row>
    <row r="14" spans="1:20" x14ac:dyDescent="0.2">
      <c r="A14" t="s">
        <v>48</v>
      </c>
      <c r="B14" s="36" t="s">
        <v>26</v>
      </c>
      <c r="C14" s="36" t="s">
        <v>58</v>
      </c>
      <c r="D14" s="37" t="s">
        <v>5</v>
      </c>
      <c r="E14" s="13" t="s">
        <v>59</v>
      </c>
      <c r="F14" s="38" t="s">
        <v>51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52</v>
      </c>
      <c r="O14">
        <f>(M14*21)/100</f>
        <v>0</v>
      </c>
      <c r="P14" t="s">
        <v>26</v>
      </c>
    </row>
    <row r="15" spans="1:20" x14ac:dyDescent="0.2">
      <c r="A15" s="37" t="s">
        <v>53</v>
      </c>
      <c r="E15" s="41" t="s">
        <v>60</v>
      </c>
    </row>
    <row r="16" spans="1:20" x14ac:dyDescent="0.2">
      <c r="A16" s="37" t="s">
        <v>55</v>
      </c>
      <c r="E16" s="42" t="s">
        <v>5</v>
      </c>
    </row>
    <row r="17" spans="1:16" ht="51" x14ac:dyDescent="0.2">
      <c r="A17" t="s">
        <v>56</v>
      </c>
      <c r="E17" s="41" t="s">
        <v>61</v>
      </c>
    </row>
    <row r="18" spans="1:16" x14ac:dyDescent="0.2">
      <c r="A18" t="s">
        <v>48</v>
      </c>
      <c r="B18" s="36" t="s">
        <v>25</v>
      </c>
      <c r="C18" s="36" t="s">
        <v>62</v>
      </c>
      <c r="D18" s="37" t="s">
        <v>5</v>
      </c>
      <c r="E18" s="13" t="s">
        <v>63</v>
      </c>
      <c r="F18" s="38" t="s">
        <v>51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52</v>
      </c>
      <c r="O18">
        <f>(M18*21)/100</f>
        <v>0</v>
      </c>
      <c r="P18" t="s">
        <v>26</v>
      </c>
    </row>
    <row r="19" spans="1:16" x14ac:dyDescent="0.2">
      <c r="A19" s="37" t="s">
        <v>53</v>
      </c>
      <c r="E19" s="41" t="s">
        <v>64</v>
      </c>
    </row>
    <row r="20" spans="1:16" x14ac:dyDescent="0.2">
      <c r="A20" s="37" t="s">
        <v>55</v>
      </c>
      <c r="E20" s="42" t="s">
        <v>5</v>
      </c>
    </row>
    <row r="21" spans="1:16" ht="51" x14ac:dyDescent="0.2">
      <c r="A21" t="s">
        <v>56</v>
      </c>
      <c r="E21" s="41" t="s">
        <v>65</v>
      </c>
    </row>
    <row r="22" spans="1:16" x14ac:dyDescent="0.2">
      <c r="A22" t="s">
        <v>45</v>
      </c>
      <c r="C22" s="33" t="s">
        <v>26</v>
      </c>
      <c r="E22" s="35" t="s">
        <v>66</v>
      </c>
      <c r="J22" s="34">
        <f>0</f>
        <v>0</v>
      </c>
      <c r="K22" s="34">
        <f>0</f>
        <v>0</v>
      </c>
      <c r="L22" s="34">
        <f>0+L23+L27</f>
        <v>0</v>
      </c>
      <c r="M22" s="34">
        <f>0+M23+M27</f>
        <v>0</v>
      </c>
    </row>
    <row r="23" spans="1:16" x14ac:dyDescent="0.2">
      <c r="A23" t="s">
        <v>48</v>
      </c>
      <c r="B23" s="36" t="s">
        <v>67</v>
      </c>
      <c r="C23" s="36" t="s">
        <v>68</v>
      </c>
      <c r="D23" s="37" t="s">
        <v>5</v>
      </c>
      <c r="E23" s="13" t="s">
        <v>69</v>
      </c>
      <c r="F23" s="38" t="s">
        <v>51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52</v>
      </c>
      <c r="O23">
        <f>(M23*21)/100</f>
        <v>0</v>
      </c>
      <c r="P23" t="s">
        <v>26</v>
      </c>
    </row>
    <row r="24" spans="1:16" x14ac:dyDescent="0.2">
      <c r="A24" s="37" t="s">
        <v>53</v>
      </c>
      <c r="E24" s="41" t="s">
        <v>54</v>
      </c>
    </row>
    <row r="25" spans="1:16" x14ac:dyDescent="0.2">
      <c r="A25" s="37" t="s">
        <v>55</v>
      </c>
      <c r="E25" s="42" t="s">
        <v>5</v>
      </c>
    </row>
    <row r="26" spans="1:16" ht="102" x14ac:dyDescent="0.2">
      <c r="A26" t="s">
        <v>56</v>
      </c>
      <c r="E26" s="41" t="s">
        <v>70</v>
      </c>
    </row>
    <row r="27" spans="1:16" x14ac:dyDescent="0.2">
      <c r="A27" t="s">
        <v>48</v>
      </c>
      <c r="B27" s="36" t="s">
        <v>71</v>
      </c>
      <c r="C27" s="36" t="s">
        <v>72</v>
      </c>
      <c r="D27" s="37" t="s">
        <v>5</v>
      </c>
      <c r="E27" s="13" t="s">
        <v>73</v>
      </c>
      <c r="F27" s="38" t="s">
        <v>51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52</v>
      </c>
      <c r="O27">
        <f>(M27*21)/100</f>
        <v>0</v>
      </c>
      <c r="P27" t="s">
        <v>26</v>
      </c>
    </row>
    <row r="28" spans="1:16" x14ac:dyDescent="0.2">
      <c r="A28" s="37" t="s">
        <v>53</v>
      </c>
      <c r="E28" s="41" t="s">
        <v>74</v>
      </c>
    </row>
    <row r="29" spans="1:16" x14ac:dyDescent="0.2">
      <c r="A29" s="37" t="s">
        <v>55</v>
      </c>
      <c r="E29" s="42" t="s">
        <v>5</v>
      </c>
    </row>
    <row r="30" spans="1:16" x14ac:dyDescent="0.2">
      <c r="A30" t="s">
        <v>56</v>
      </c>
      <c r="E30" s="41" t="s">
        <v>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17</v>
      </c>
      <c r="B1" s="11"/>
      <c r="C1" s="9"/>
      <c r="D1" s="11"/>
      <c r="E1" s="8" t="s">
        <v>20</v>
      </c>
      <c r="F1" s="11"/>
      <c r="G1" s="11"/>
      <c r="H1" s="11"/>
      <c r="I1" s="11"/>
      <c r="J1" s="11"/>
      <c r="K1" s="11"/>
      <c r="L1" s="11"/>
      <c r="M1" s="11"/>
      <c r="N1" s="11"/>
      <c r="P1" t="s">
        <v>25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25</v>
      </c>
    </row>
    <row r="3" spans="1:20" ht="32.1" customHeight="1" x14ac:dyDescent="0.2">
      <c r="A3" s="22" t="s">
        <v>18</v>
      </c>
      <c r="B3" s="26" t="s">
        <v>21</v>
      </c>
      <c r="C3" s="2" t="s">
        <v>2</v>
      </c>
      <c r="D3" s="9"/>
      <c r="E3" s="4" t="s">
        <v>3</v>
      </c>
      <c r="F3" s="9"/>
      <c r="G3" s="9"/>
      <c r="H3" s="9"/>
      <c r="L3" s="23" t="s">
        <v>75</v>
      </c>
      <c r="M3" s="43">
        <f>Rekapitulace!C12</f>
        <v>0</v>
      </c>
      <c r="N3" s="25" t="s">
        <v>0</v>
      </c>
      <c r="O3" t="s">
        <v>22</v>
      </c>
      <c r="P3" t="s">
        <v>26</v>
      </c>
    </row>
    <row r="4" spans="1:20" ht="32.1" customHeight="1" x14ac:dyDescent="0.2">
      <c r="A4" s="28" t="s">
        <v>19</v>
      </c>
      <c r="B4" s="29" t="s">
        <v>27</v>
      </c>
      <c r="C4" s="2" t="s">
        <v>75</v>
      </c>
      <c r="D4" s="9"/>
      <c r="E4" s="3" t="s">
        <v>76</v>
      </c>
      <c r="F4" s="9"/>
      <c r="G4" s="9"/>
      <c r="H4" s="9"/>
      <c r="O4" t="s">
        <v>23</v>
      </c>
      <c r="P4" t="s">
        <v>26</v>
      </c>
    </row>
    <row r="5" spans="1:20" ht="12.75" customHeight="1" x14ac:dyDescent="0.2">
      <c r="A5" s="1" t="s">
        <v>28</v>
      </c>
      <c r="B5" s="1" t="s">
        <v>29</v>
      </c>
      <c r="C5" s="1" t="s">
        <v>30</v>
      </c>
      <c r="D5" s="1" t="s">
        <v>31</v>
      </c>
      <c r="E5" s="1" t="s">
        <v>32</v>
      </c>
      <c r="F5" s="1" t="s">
        <v>33</v>
      </c>
      <c r="G5" s="1" t="s">
        <v>34</v>
      </c>
      <c r="H5" s="1" t="s">
        <v>35</v>
      </c>
      <c r="I5" s="1" t="s">
        <v>36</v>
      </c>
      <c r="J5" s="27"/>
      <c r="K5" s="27"/>
      <c r="L5" s="1" t="s">
        <v>37</v>
      </c>
      <c r="M5" s="1"/>
      <c r="N5" s="1" t="s">
        <v>41</v>
      </c>
      <c r="O5" t="s">
        <v>24</v>
      </c>
      <c r="P5" t="s">
        <v>26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38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39</v>
      </c>
      <c r="K7" s="27" t="s">
        <v>40</v>
      </c>
      <c r="L7" s="27" t="s">
        <v>39</v>
      </c>
      <c r="M7" s="27" t="s">
        <v>40</v>
      </c>
      <c r="N7" s="1"/>
      <c r="S7" t="s">
        <v>42</v>
      </c>
      <c r="T7">
        <f>COUNTIFS(L8:L76,"=0",A8:A76,"P")+COUNTIFS(L8:L76,"",A8:A76,"P")+SUM(Q8:Q76)</f>
        <v>16</v>
      </c>
    </row>
    <row r="8" spans="1:20" x14ac:dyDescent="0.2">
      <c r="A8" t="s">
        <v>43</v>
      </c>
      <c r="C8" s="30" t="s">
        <v>79</v>
      </c>
      <c r="E8" s="32" t="s">
        <v>78</v>
      </c>
      <c r="J8" s="31">
        <f>0+J9+J18+J27+J40+J57+J62+J67</f>
        <v>0</v>
      </c>
      <c r="K8" s="31">
        <f>0+K9+K18+K27+K40+K57+K62+K67</f>
        <v>0</v>
      </c>
      <c r="L8" s="31">
        <f>0+L9+L18+L27+L40+L57+L62+L67</f>
        <v>0</v>
      </c>
      <c r="M8" s="31">
        <f>0+M9+M18+M27+M40+M57+M62+M67</f>
        <v>0</v>
      </c>
    </row>
    <row r="9" spans="1:20" x14ac:dyDescent="0.2">
      <c r="A9" t="s">
        <v>45</v>
      </c>
      <c r="C9" s="33" t="s">
        <v>80</v>
      </c>
      <c r="E9" s="35" t="s">
        <v>81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48</v>
      </c>
      <c r="B10" s="36" t="s">
        <v>46</v>
      </c>
      <c r="C10" s="36" t="s">
        <v>82</v>
      </c>
      <c r="D10" s="37" t="s">
        <v>5</v>
      </c>
      <c r="E10" s="13" t="s">
        <v>83</v>
      </c>
      <c r="F10" s="38" t="s">
        <v>84</v>
      </c>
      <c r="G10" s="39">
        <v>80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52</v>
      </c>
      <c r="O10">
        <f>(M10*21)/100</f>
        <v>0</v>
      </c>
      <c r="P10" t="s">
        <v>26</v>
      </c>
    </row>
    <row r="11" spans="1:20" x14ac:dyDescent="0.2">
      <c r="A11" s="37" t="s">
        <v>53</v>
      </c>
      <c r="E11" s="41" t="s">
        <v>85</v>
      </c>
    </row>
    <row r="12" spans="1:20" x14ac:dyDescent="0.2">
      <c r="A12" s="37" t="s">
        <v>55</v>
      </c>
      <c r="E12" s="42" t="s">
        <v>86</v>
      </c>
    </row>
    <row r="13" spans="1:20" ht="140.25" x14ac:dyDescent="0.2">
      <c r="A13" t="s">
        <v>56</v>
      </c>
      <c r="E13" s="41" t="s">
        <v>87</v>
      </c>
    </row>
    <row r="14" spans="1:20" x14ac:dyDescent="0.2">
      <c r="A14" t="s">
        <v>48</v>
      </c>
      <c r="B14" s="36" t="s">
        <v>26</v>
      </c>
      <c r="C14" s="36" t="s">
        <v>88</v>
      </c>
      <c r="D14" s="37" t="s">
        <v>5</v>
      </c>
      <c r="E14" s="13" t="s">
        <v>89</v>
      </c>
      <c r="F14" s="38" t="s">
        <v>51</v>
      </c>
      <c r="G14" s="39">
        <v>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52</v>
      </c>
      <c r="O14">
        <f>(M14*21)/100</f>
        <v>0</v>
      </c>
      <c r="P14" t="s">
        <v>26</v>
      </c>
    </row>
    <row r="15" spans="1:20" ht="25.5" x14ac:dyDescent="0.2">
      <c r="A15" s="37" t="s">
        <v>53</v>
      </c>
      <c r="E15" s="41" t="s">
        <v>90</v>
      </c>
    </row>
    <row r="16" spans="1:20" x14ac:dyDescent="0.2">
      <c r="A16" s="37" t="s">
        <v>55</v>
      </c>
      <c r="E16" s="42" t="s">
        <v>5</v>
      </c>
    </row>
    <row r="17" spans="1:16" x14ac:dyDescent="0.2">
      <c r="A17" t="s">
        <v>56</v>
      </c>
      <c r="E17" s="41" t="s">
        <v>91</v>
      </c>
    </row>
    <row r="18" spans="1:16" x14ac:dyDescent="0.2">
      <c r="A18" t="s">
        <v>45</v>
      </c>
      <c r="C18" s="33" t="s">
        <v>46</v>
      </c>
      <c r="E18" s="35" t="s">
        <v>92</v>
      </c>
      <c r="J18" s="34">
        <f>0</f>
        <v>0</v>
      </c>
      <c r="K18" s="34">
        <f>0</f>
        <v>0</v>
      </c>
      <c r="L18" s="34">
        <f>0+L19+L23</f>
        <v>0</v>
      </c>
      <c r="M18" s="34">
        <f>0+M19+M23</f>
        <v>0</v>
      </c>
    </row>
    <row r="19" spans="1:16" x14ac:dyDescent="0.2">
      <c r="A19" t="s">
        <v>48</v>
      </c>
      <c r="B19" s="36" t="s">
        <v>25</v>
      </c>
      <c r="C19" s="36" t="s">
        <v>93</v>
      </c>
      <c r="D19" s="37" t="s">
        <v>5</v>
      </c>
      <c r="E19" s="13" t="s">
        <v>94</v>
      </c>
      <c r="F19" s="38" t="s">
        <v>95</v>
      </c>
      <c r="G19" s="39">
        <v>1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52</v>
      </c>
      <c r="O19">
        <f>(M19*21)/100</f>
        <v>0</v>
      </c>
      <c r="P19" t="s">
        <v>26</v>
      </c>
    </row>
    <row r="20" spans="1:16" x14ac:dyDescent="0.2">
      <c r="A20" s="37" t="s">
        <v>53</v>
      </c>
      <c r="E20" s="41" t="s">
        <v>5</v>
      </c>
    </row>
    <row r="21" spans="1:16" x14ac:dyDescent="0.2">
      <c r="A21" s="37" t="s">
        <v>55</v>
      </c>
      <c r="E21" s="42" t="s">
        <v>96</v>
      </c>
    </row>
    <row r="22" spans="1:16" ht="76.5" x14ac:dyDescent="0.2">
      <c r="A22" t="s">
        <v>56</v>
      </c>
      <c r="E22" s="41" t="s">
        <v>97</v>
      </c>
    </row>
    <row r="23" spans="1:16" x14ac:dyDescent="0.2">
      <c r="A23" t="s">
        <v>48</v>
      </c>
      <c r="B23" s="36" t="s">
        <v>67</v>
      </c>
      <c r="C23" s="36" t="s">
        <v>98</v>
      </c>
      <c r="D23" s="37" t="s">
        <v>5</v>
      </c>
      <c r="E23" s="13" t="s">
        <v>99</v>
      </c>
      <c r="F23" s="38" t="s">
        <v>100</v>
      </c>
      <c r="G23" s="39">
        <v>1727.9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52</v>
      </c>
      <c r="O23">
        <f>(M23*21)/100</f>
        <v>0</v>
      </c>
      <c r="P23" t="s">
        <v>26</v>
      </c>
    </row>
    <row r="24" spans="1:16" x14ac:dyDescent="0.2">
      <c r="A24" s="37" t="s">
        <v>53</v>
      </c>
      <c r="E24" s="41" t="s">
        <v>101</v>
      </c>
    </row>
    <row r="25" spans="1:16" x14ac:dyDescent="0.2">
      <c r="A25" s="37" t="s">
        <v>55</v>
      </c>
      <c r="E25" s="42" t="s">
        <v>102</v>
      </c>
    </row>
    <row r="26" spans="1:16" ht="38.25" x14ac:dyDescent="0.2">
      <c r="A26" t="s">
        <v>56</v>
      </c>
      <c r="E26" s="41" t="s">
        <v>103</v>
      </c>
    </row>
    <row r="27" spans="1:16" x14ac:dyDescent="0.2">
      <c r="A27" t="s">
        <v>45</v>
      </c>
      <c r="C27" s="33" t="s">
        <v>25</v>
      </c>
      <c r="E27" s="35" t="s">
        <v>104</v>
      </c>
      <c r="J27" s="34">
        <f>0</f>
        <v>0</v>
      </c>
      <c r="K27" s="34">
        <f>0</f>
        <v>0</v>
      </c>
      <c r="L27" s="34">
        <f>0+L28+L32+L36</f>
        <v>0</v>
      </c>
      <c r="M27" s="34">
        <f>0+M28+M32+M36</f>
        <v>0</v>
      </c>
    </row>
    <row r="28" spans="1:16" x14ac:dyDescent="0.2">
      <c r="A28" t="s">
        <v>48</v>
      </c>
      <c r="B28" s="36" t="s">
        <v>71</v>
      </c>
      <c r="C28" s="36" t="s">
        <v>105</v>
      </c>
      <c r="D28" s="37" t="s">
        <v>46</v>
      </c>
      <c r="E28" s="13" t="s">
        <v>106</v>
      </c>
      <c r="F28" s="38" t="s">
        <v>84</v>
      </c>
      <c r="G28" s="39">
        <v>55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52</v>
      </c>
      <c r="O28">
        <f>(M28*21)/100</f>
        <v>0</v>
      </c>
      <c r="P28" t="s">
        <v>26</v>
      </c>
    </row>
    <row r="29" spans="1:16" ht="25.5" x14ac:dyDescent="0.2">
      <c r="A29" s="37" t="s">
        <v>53</v>
      </c>
      <c r="E29" s="41" t="s">
        <v>107</v>
      </c>
    </row>
    <row r="30" spans="1:16" ht="63.75" x14ac:dyDescent="0.2">
      <c r="A30" s="37" t="s">
        <v>55</v>
      </c>
      <c r="E30" s="42" t="s">
        <v>108</v>
      </c>
    </row>
    <row r="31" spans="1:16" ht="293.25" x14ac:dyDescent="0.2">
      <c r="A31" t="s">
        <v>56</v>
      </c>
      <c r="E31" s="41" t="s">
        <v>109</v>
      </c>
    </row>
    <row r="32" spans="1:16" x14ac:dyDescent="0.2">
      <c r="A32" t="s">
        <v>48</v>
      </c>
      <c r="B32" s="36" t="s">
        <v>110</v>
      </c>
      <c r="C32" s="36" t="s">
        <v>105</v>
      </c>
      <c r="D32" s="37" t="s">
        <v>26</v>
      </c>
      <c r="E32" s="13" t="s">
        <v>106</v>
      </c>
      <c r="F32" s="38" t="s">
        <v>84</v>
      </c>
      <c r="G32" s="39">
        <v>55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52</v>
      </c>
      <c r="O32">
        <f>(M32*21)/100</f>
        <v>0</v>
      </c>
      <c r="P32" t="s">
        <v>26</v>
      </c>
    </row>
    <row r="33" spans="1:16" x14ac:dyDescent="0.2">
      <c r="A33" s="37" t="s">
        <v>53</v>
      </c>
      <c r="E33" s="41" t="s">
        <v>111</v>
      </c>
    </row>
    <row r="34" spans="1:16" ht="63.75" x14ac:dyDescent="0.2">
      <c r="A34" s="37" t="s">
        <v>55</v>
      </c>
      <c r="E34" s="42" t="s">
        <v>108</v>
      </c>
    </row>
    <row r="35" spans="1:16" ht="293.25" x14ac:dyDescent="0.2">
      <c r="A35" t="s">
        <v>56</v>
      </c>
      <c r="E35" s="41" t="s">
        <v>109</v>
      </c>
    </row>
    <row r="36" spans="1:16" x14ac:dyDescent="0.2">
      <c r="A36" t="s">
        <v>48</v>
      </c>
      <c r="B36" s="36" t="s">
        <v>112</v>
      </c>
      <c r="C36" s="36" t="s">
        <v>105</v>
      </c>
      <c r="D36" s="37" t="s">
        <v>25</v>
      </c>
      <c r="E36" s="13" t="s">
        <v>106</v>
      </c>
      <c r="F36" s="38" t="s">
        <v>113</v>
      </c>
      <c r="G36" s="39">
        <v>5720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52</v>
      </c>
      <c r="O36">
        <f>(M36*21)/100</f>
        <v>0</v>
      </c>
      <c r="P36" t="s">
        <v>26</v>
      </c>
    </row>
    <row r="37" spans="1:16" x14ac:dyDescent="0.2">
      <c r="A37" s="37" t="s">
        <v>53</v>
      </c>
      <c r="E37" s="41" t="s">
        <v>114</v>
      </c>
    </row>
    <row r="38" spans="1:16" ht="76.5" x14ac:dyDescent="0.2">
      <c r="A38" s="37" t="s">
        <v>55</v>
      </c>
      <c r="E38" s="42" t="s">
        <v>115</v>
      </c>
    </row>
    <row r="39" spans="1:16" ht="293.25" x14ac:dyDescent="0.2">
      <c r="A39" t="s">
        <v>56</v>
      </c>
      <c r="E39" s="41" t="s">
        <v>109</v>
      </c>
    </row>
    <row r="40" spans="1:16" x14ac:dyDescent="0.2">
      <c r="A40" t="s">
        <v>45</v>
      </c>
      <c r="C40" s="33" t="s">
        <v>67</v>
      </c>
      <c r="E40" s="35" t="s">
        <v>116</v>
      </c>
      <c r="J40" s="34">
        <f>0</f>
        <v>0</v>
      </c>
      <c r="K40" s="34">
        <f>0</f>
        <v>0</v>
      </c>
      <c r="L40" s="34">
        <f>0+L41+L45+L49+L53</f>
        <v>0</v>
      </c>
      <c r="M40" s="34">
        <f>0+M41+M45+M49+M53</f>
        <v>0</v>
      </c>
    </row>
    <row r="41" spans="1:16" x14ac:dyDescent="0.2">
      <c r="A41" t="s">
        <v>48</v>
      </c>
      <c r="B41" s="36" t="s">
        <v>117</v>
      </c>
      <c r="C41" s="36" t="s">
        <v>118</v>
      </c>
      <c r="D41" s="37" t="s">
        <v>46</v>
      </c>
      <c r="E41" s="13" t="s">
        <v>119</v>
      </c>
      <c r="F41" s="38" t="s">
        <v>51</v>
      </c>
      <c r="G41" s="39">
        <v>1</v>
      </c>
      <c r="H41" s="38">
        <v>0</v>
      </c>
      <c r="I41" s="38">
        <f>ROUND(G41*H41,6)</f>
        <v>0</v>
      </c>
      <c r="L41" s="40">
        <v>0</v>
      </c>
      <c r="M41" s="34">
        <f>ROUND(ROUND(L41,2)*ROUND(G41,3),2)</f>
        <v>0</v>
      </c>
      <c r="N41" s="38" t="s">
        <v>52</v>
      </c>
      <c r="O41">
        <f>(M41*21)/100</f>
        <v>0</v>
      </c>
      <c r="P41" t="s">
        <v>26</v>
      </c>
    </row>
    <row r="42" spans="1:16" ht="114.75" x14ac:dyDescent="0.2">
      <c r="A42" s="37" t="s">
        <v>53</v>
      </c>
      <c r="E42" s="41" t="s">
        <v>120</v>
      </c>
    </row>
    <row r="43" spans="1:16" ht="25.5" x14ac:dyDescent="0.2">
      <c r="A43" s="37" t="s">
        <v>55</v>
      </c>
      <c r="E43" s="42" t="s">
        <v>121</v>
      </c>
    </row>
    <row r="44" spans="1:16" ht="293.25" x14ac:dyDescent="0.2">
      <c r="A44" t="s">
        <v>56</v>
      </c>
      <c r="E44" s="41" t="s">
        <v>109</v>
      </c>
    </row>
    <row r="45" spans="1:16" x14ac:dyDescent="0.2">
      <c r="A45" t="s">
        <v>48</v>
      </c>
      <c r="B45" s="36" t="s">
        <v>122</v>
      </c>
      <c r="C45" s="36" t="s">
        <v>118</v>
      </c>
      <c r="D45" s="37" t="s">
        <v>26</v>
      </c>
      <c r="E45" s="13" t="s">
        <v>119</v>
      </c>
      <c r="F45" s="38" t="s">
        <v>51</v>
      </c>
      <c r="G45" s="39">
        <v>1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52</v>
      </c>
      <c r="O45">
        <f>(M45*21)/100</f>
        <v>0</v>
      </c>
      <c r="P45" t="s">
        <v>26</v>
      </c>
    </row>
    <row r="46" spans="1:16" ht="25.5" x14ac:dyDescent="0.2">
      <c r="A46" s="37" t="s">
        <v>53</v>
      </c>
      <c r="E46" s="41" t="s">
        <v>123</v>
      </c>
    </row>
    <row r="47" spans="1:16" x14ac:dyDescent="0.2">
      <c r="A47" s="37" t="s">
        <v>55</v>
      </c>
      <c r="E47" s="42" t="s">
        <v>5</v>
      </c>
    </row>
    <row r="48" spans="1:16" ht="293.25" x14ac:dyDescent="0.2">
      <c r="A48" t="s">
        <v>56</v>
      </c>
      <c r="E48" s="41" t="s">
        <v>109</v>
      </c>
    </row>
    <row r="49" spans="1:16" x14ac:dyDescent="0.2">
      <c r="A49" t="s">
        <v>48</v>
      </c>
      <c r="B49" s="36" t="s">
        <v>124</v>
      </c>
      <c r="C49" s="36" t="s">
        <v>118</v>
      </c>
      <c r="D49" s="37" t="s">
        <v>25</v>
      </c>
      <c r="E49" s="13" t="s">
        <v>119</v>
      </c>
      <c r="F49" s="38" t="s">
        <v>51</v>
      </c>
      <c r="G49" s="39">
        <v>1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52</v>
      </c>
      <c r="O49">
        <f>(M49*21)/100</f>
        <v>0</v>
      </c>
      <c r="P49" t="s">
        <v>26</v>
      </c>
    </row>
    <row r="50" spans="1:16" ht="25.5" x14ac:dyDescent="0.2">
      <c r="A50" s="37" t="s">
        <v>53</v>
      </c>
      <c r="E50" s="41" t="s">
        <v>125</v>
      </c>
    </row>
    <row r="51" spans="1:16" x14ac:dyDescent="0.2">
      <c r="A51" s="37" t="s">
        <v>55</v>
      </c>
      <c r="E51" s="42" t="s">
        <v>5</v>
      </c>
    </row>
    <row r="52" spans="1:16" ht="293.25" x14ac:dyDescent="0.2">
      <c r="A52" t="s">
        <v>56</v>
      </c>
      <c r="E52" s="41" t="s">
        <v>109</v>
      </c>
    </row>
    <row r="53" spans="1:16" x14ac:dyDescent="0.2">
      <c r="A53" t="s">
        <v>48</v>
      </c>
      <c r="B53" s="36" t="s">
        <v>126</v>
      </c>
      <c r="C53" s="36" t="s">
        <v>127</v>
      </c>
      <c r="D53" s="37" t="s">
        <v>5</v>
      </c>
      <c r="E53" s="13" t="s">
        <v>128</v>
      </c>
      <c r="F53" s="38" t="s">
        <v>129</v>
      </c>
      <c r="G53" s="39">
        <v>40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52</v>
      </c>
      <c r="O53">
        <f>(M53*21)/100</f>
        <v>0</v>
      </c>
      <c r="P53" t="s">
        <v>26</v>
      </c>
    </row>
    <row r="54" spans="1:16" x14ac:dyDescent="0.2">
      <c r="A54" s="37" t="s">
        <v>53</v>
      </c>
      <c r="E54" s="41" t="s">
        <v>130</v>
      </c>
    </row>
    <row r="55" spans="1:16" x14ac:dyDescent="0.2">
      <c r="A55" s="37" t="s">
        <v>55</v>
      </c>
      <c r="E55" s="42" t="s">
        <v>131</v>
      </c>
    </row>
    <row r="56" spans="1:16" ht="38.25" x14ac:dyDescent="0.2">
      <c r="A56" t="s">
        <v>56</v>
      </c>
      <c r="E56" s="41" t="s">
        <v>132</v>
      </c>
    </row>
    <row r="57" spans="1:16" x14ac:dyDescent="0.2">
      <c r="A57" t="s">
        <v>45</v>
      </c>
      <c r="C57" s="33" t="s">
        <v>71</v>
      </c>
      <c r="E57" s="35" t="s">
        <v>133</v>
      </c>
      <c r="J57" s="34">
        <f>0</f>
        <v>0</v>
      </c>
      <c r="K57" s="34">
        <f>0</f>
        <v>0</v>
      </c>
      <c r="L57" s="34">
        <f>0+L58</f>
        <v>0</v>
      </c>
      <c r="M57" s="34">
        <f>0+M58</f>
        <v>0</v>
      </c>
    </row>
    <row r="58" spans="1:16" x14ac:dyDescent="0.2">
      <c r="A58" t="s">
        <v>48</v>
      </c>
      <c r="B58" s="36" t="s">
        <v>134</v>
      </c>
      <c r="C58" s="36" t="s">
        <v>135</v>
      </c>
      <c r="D58" s="37" t="s">
        <v>5</v>
      </c>
      <c r="E58" s="13" t="s">
        <v>136</v>
      </c>
      <c r="F58" s="38" t="s">
        <v>100</v>
      </c>
      <c r="G58" s="39">
        <v>324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52</v>
      </c>
      <c r="O58">
        <f>(M58*21)/100</f>
        <v>0</v>
      </c>
      <c r="P58" t="s">
        <v>26</v>
      </c>
    </row>
    <row r="59" spans="1:16" ht="51" x14ac:dyDescent="0.2">
      <c r="A59" s="37" t="s">
        <v>53</v>
      </c>
      <c r="E59" s="41" t="s">
        <v>137</v>
      </c>
    </row>
    <row r="60" spans="1:16" ht="102" x14ac:dyDescent="0.2">
      <c r="A60" s="37" t="s">
        <v>55</v>
      </c>
      <c r="E60" s="42" t="s">
        <v>138</v>
      </c>
    </row>
    <row r="61" spans="1:16" ht="153" x14ac:dyDescent="0.2">
      <c r="A61" t="s">
        <v>56</v>
      </c>
      <c r="E61" s="41" t="s">
        <v>139</v>
      </c>
    </row>
    <row r="62" spans="1:16" x14ac:dyDescent="0.2">
      <c r="A62" t="s">
        <v>45</v>
      </c>
      <c r="C62" s="33" t="s">
        <v>117</v>
      </c>
      <c r="E62" s="35" t="s">
        <v>140</v>
      </c>
      <c r="J62" s="34">
        <f>0</f>
        <v>0</v>
      </c>
      <c r="K62" s="34">
        <f>0</f>
        <v>0</v>
      </c>
      <c r="L62" s="34">
        <f>0+L63</f>
        <v>0</v>
      </c>
      <c r="M62" s="34">
        <f>0+M63</f>
        <v>0</v>
      </c>
    </row>
    <row r="63" spans="1:16" x14ac:dyDescent="0.2">
      <c r="A63" t="s">
        <v>48</v>
      </c>
      <c r="B63" s="36" t="s">
        <v>141</v>
      </c>
      <c r="C63" s="36" t="s">
        <v>142</v>
      </c>
      <c r="D63" s="37" t="s">
        <v>5</v>
      </c>
      <c r="E63" s="13" t="s">
        <v>143</v>
      </c>
      <c r="F63" s="38" t="s">
        <v>144</v>
      </c>
      <c r="G63" s="39">
        <v>20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52</v>
      </c>
      <c r="O63">
        <f>(M63*21)/100</f>
        <v>0</v>
      </c>
      <c r="P63" t="s">
        <v>26</v>
      </c>
    </row>
    <row r="64" spans="1:16" ht="25.5" x14ac:dyDescent="0.2">
      <c r="A64" s="37" t="s">
        <v>53</v>
      </c>
      <c r="E64" s="41" t="s">
        <v>145</v>
      </c>
    </row>
    <row r="65" spans="1:16" ht="38.25" x14ac:dyDescent="0.2">
      <c r="A65" s="37" t="s">
        <v>55</v>
      </c>
      <c r="E65" s="42" t="s">
        <v>146</v>
      </c>
    </row>
    <row r="66" spans="1:16" ht="255" x14ac:dyDescent="0.2">
      <c r="A66" t="s">
        <v>56</v>
      </c>
      <c r="E66" s="41" t="s">
        <v>147</v>
      </c>
    </row>
    <row r="67" spans="1:16" x14ac:dyDescent="0.2">
      <c r="A67" t="s">
        <v>45</v>
      </c>
      <c r="C67" s="33" t="s">
        <v>122</v>
      </c>
      <c r="E67" s="35" t="s">
        <v>148</v>
      </c>
      <c r="J67" s="34">
        <f>0</f>
        <v>0</v>
      </c>
      <c r="K67" s="34">
        <f>0</f>
        <v>0</v>
      </c>
      <c r="L67" s="34">
        <f>0+L68+L72+L76</f>
        <v>0</v>
      </c>
      <c r="M67" s="34">
        <f>0+M68+M72+M76</f>
        <v>0</v>
      </c>
    </row>
    <row r="68" spans="1:16" x14ac:dyDescent="0.2">
      <c r="A68" t="s">
        <v>48</v>
      </c>
      <c r="B68" s="36" t="s">
        <v>149</v>
      </c>
      <c r="C68" s="36" t="s">
        <v>150</v>
      </c>
      <c r="D68" s="37" t="s">
        <v>46</v>
      </c>
      <c r="E68" s="13" t="s">
        <v>151</v>
      </c>
      <c r="F68" s="38" t="s">
        <v>51</v>
      </c>
      <c r="G68" s="39">
        <v>1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52</v>
      </c>
      <c r="O68">
        <f>(M68*21)/100</f>
        <v>0</v>
      </c>
      <c r="P68" t="s">
        <v>26</v>
      </c>
    </row>
    <row r="69" spans="1:16" ht="25.5" x14ac:dyDescent="0.2">
      <c r="A69" s="37" t="s">
        <v>53</v>
      </c>
      <c r="E69" s="41" t="s">
        <v>152</v>
      </c>
    </row>
    <row r="70" spans="1:16" x14ac:dyDescent="0.2">
      <c r="A70" s="37" t="s">
        <v>55</v>
      </c>
      <c r="E70" s="42" t="s">
        <v>5</v>
      </c>
    </row>
    <row r="71" spans="1:16" ht="25.5" x14ac:dyDescent="0.2">
      <c r="A71" t="s">
        <v>56</v>
      </c>
      <c r="E71" s="41" t="s">
        <v>153</v>
      </c>
    </row>
    <row r="72" spans="1:16" x14ac:dyDescent="0.2">
      <c r="A72" t="s">
        <v>48</v>
      </c>
      <c r="B72" s="36" t="s">
        <v>154</v>
      </c>
      <c r="C72" s="36" t="s">
        <v>150</v>
      </c>
      <c r="D72" s="37" t="s">
        <v>26</v>
      </c>
      <c r="E72" s="13" t="s">
        <v>151</v>
      </c>
      <c r="F72" s="38" t="s">
        <v>155</v>
      </c>
      <c r="G72" s="39">
        <v>730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52</v>
      </c>
      <c r="O72">
        <f>(M72*21)/100</f>
        <v>0</v>
      </c>
      <c r="P72" t="s">
        <v>26</v>
      </c>
    </row>
    <row r="73" spans="1:16" x14ac:dyDescent="0.2">
      <c r="A73" s="37" t="s">
        <v>53</v>
      </c>
      <c r="E73" s="41" t="s">
        <v>156</v>
      </c>
    </row>
    <row r="74" spans="1:16" x14ac:dyDescent="0.2">
      <c r="A74" s="37" t="s">
        <v>55</v>
      </c>
      <c r="E74" s="42" t="s">
        <v>157</v>
      </c>
    </row>
    <row r="75" spans="1:16" ht="25.5" x14ac:dyDescent="0.2">
      <c r="A75" t="s">
        <v>56</v>
      </c>
      <c r="E75" s="41" t="s">
        <v>153</v>
      </c>
    </row>
    <row r="76" spans="1:16" x14ac:dyDescent="0.2">
      <c r="A76" t="s">
        <v>48</v>
      </c>
      <c r="B76" s="36" t="s">
        <v>158</v>
      </c>
      <c r="C76" s="36" t="s">
        <v>150</v>
      </c>
      <c r="D76" s="37" t="s">
        <v>25</v>
      </c>
      <c r="E76" s="13" t="s">
        <v>151</v>
      </c>
      <c r="F76" s="38" t="s">
        <v>51</v>
      </c>
      <c r="G76" s="39">
        <v>1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52</v>
      </c>
      <c r="O76">
        <f>(M76*21)/100</f>
        <v>0</v>
      </c>
      <c r="P76" t="s">
        <v>26</v>
      </c>
    </row>
    <row r="77" spans="1:16" x14ac:dyDescent="0.2">
      <c r="A77" s="37" t="s">
        <v>53</v>
      </c>
      <c r="E77" s="41" t="s">
        <v>159</v>
      </c>
    </row>
    <row r="78" spans="1:16" x14ac:dyDescent="0.2">
      <c r="A78" s="37" t="s">
        <v>55</v>
      </c>
      <c r="E78" s="42" t="s">
        <v>5</v>
      </c>
    </row>
    <row r="79" spans="1:16" ht="25.5" x14ac:dyDescent="0.2">
      <c r="A79" t="s">
        <v>56</v>
      </c>
      <c r="E79" s="41" t="s">
        <v>153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98-98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Pluhařová Lenka</cp:lastModifiedBy>
  <dcterms:created xsi:type="dcterms:W3CDTF">2021-01-08T10:27:47Z</dcterms:created>
  <dcterms:modified xsi:type="dcterms:W3CDTF">2021-01-08T10:27:48Z</dcterms:modified>
  <cp:category/>
  <cp:contentStatus/>
</cp:coreProperties>
</file>